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-96" windowWidth="19812" windowHeight="9276"/>
  </bookViews>
  <sheets>
    <sheet name="Francais" sheetId="1" r:id="rId1"/>
  </sheets>
  <calcPr calcId="125725"/>
</workbook>
</file>

<file path=xl/calcChain.xml><?xml version="1.0" encoding="utf-8"?>
<calcChain xmlns="http://schemas.openxmlformats.org/spreadsheetml/2006/main">
  <c r="B27" i="1"/>
  <c r="E43" s="1"/>
  <c r="B6"/>
  <c r="B46" l="1"/>
  <c r="D47"/>
  <c r="E48"/>
  <c r="B50"/>
  <c r="D51"/>
  <c r="E52"/>
  <c r="E54"/>
  <c r="B56"/>
  <c r="D57"/>
  <c r="E58"/>
  <c r="B60"/>
  <c r="E60"/>
  <c r="B62"/>
  <c r="E62"/>
  <c r="D63"/>
  <c r="B64"/>
  <c r="E64"/>
  <c r="D45"/>
  <c r="E46"/>
  <c r="B48"/>
  <c r="D49"/>
  <c r="E50"/>
  <c r="B52"/>
  <c r="D53"/>
  <c r="B54"/>
  <c r="D55"/>
  <c r="E56"/>
  <c r="B58"/>
  <c r="D59"/>
  <c r="D61"/>
  <c r="B45"/>
  <c r="E45"/>
  <c r="D46"/>
  <c r="F46" s="1"/>
  <c r="G46" s="1"/>
  <c r="B47"/>
  <c r="E47"/>
  <c r="D48"/>
  <c r="F48" s="1"/>
  <c r="G48" s="1"/>
  <c r="B49"/>
  <c r="E49"/>
  <c r="D50"/>
  <c r="F50" s="1"/>
  <c r="G50" s="1"/>
  <c r="B51"/>
  <c r="E51"/>
  <c r="D52"/>
  <c r="F52" s="1"/>
  <c r="G52" s="1"/>
  <c r="B53"/>
  <c r="E53"/>
  <c r="D54"/>
  <c r="F54" s="1"/>
  <c r="G54" s="1"/>
  <c r="B55"/>
  <c r="E55"/>
  <c r="D56"/>
  <c r="F56" s="1"/>
  <c r="G56" s="1"/>
  <c r="B57"/>
  <c r="E57"/>
  <c r="D58"/>
  <c r="F58" s="1"/>
  <c r="G58" s="1"/>
  <c r="B59"/>
  <c r="E59"/>
  <c r="D60"/>
  <c r="F60" s="1"/>
  <c r="G60" s="1"/>
  <c r="B61"/>
  <c r="E61"/>
  <c r="D62"/>
  <c r="F62" s="1"/>
  <c r="G62" s="1"/>
  <c r="B63"/>
  <c r="E63"/>
  <c r="D64"/>
  <c r="F64" s="1"/>
  <c r="G64" s="1"/>
  <c r="B30"/>
  <c r="B31"/>
  <c r="B44"/>
  <c r="B42"/>
  <c r="D44"/>
  <c r="D42"/>
  <c r="E44"/>
  <c r="E42"/>
  <c r="B41"/>
  <c r="B43"/>
  <c r="D41"/>
  <c r="D43"/>
  <c r="E41"/>
  <c r="F41" s="1"/>
  <c r="G41" s="1"/>
  <c r="B28"/>
  <c r="B35" s="1"/>
  <c r="F42"/>
  <c r="G42" s="1"/>
  <c r="F44"/>
  <c r="G44" s="1"/>
  <c r="F59" l="1"/>
  <c r="G59" s="1"/>
  <c r="F49"/>
  <c r="G49" s="1"/>
  <c r="F63"/>
  <c r="G63" s="1"/>
  <c r="F57"/>
  <c r="G57" s="1"/>
  <c r="F51"/>
  <c r="G51" s="1"/>
  <c r="F61"/>
  <c r="G61" s="1"/>
  <c r="F55"/>
  <c r="G55" s="1"/>
  <c r="F53"/>
  <c r="G53" s="1"/>
  <c r="F45"/>
  <c r="G45" s="1"/>
  <c r="F47"/>
  <c r="G47" s="1"/>
  <c r="F43"/>
  <c r="G43" s="1"/>
  <c r="B32"/>
  <c r="B36" s="1"/>
</calcChain>
</file>

<file path=xl/sharedStrings.xml><?xml version="1.0" encoding="utf-8"?>
<sst xmlns="http://schemas.openxmlformats.org/spreadsheetml/2006/main" count="62" uniqueCount="57">
  <si>
    <t>Telescope Parameters</t>
  </si>
  <si>
    <t>Results</t>
  </si>
  <si>
    <t>Focal (f) :</t>
  </si>
  <si>
    <t>Slit parameters</t>
  </si>
  <si>
    <t>um</t>
  </si>
  <si>
    <t xml:space="preserve">Seeing </t>
  </si>
  <si>
    <t>Scale Plate (sp) :</t>
  </si>
  <si>
    <t>um/sec</t>
  </si>
  <si>
    <t>Pinhole</t>
  </si>
  <si>
    <t>Limit b :</t>
  </si>
  <si>
    <t>cm</t>
  </si>
  <si>
    <t>Flux through the pinhole :</t>
  </si>
  <si>
    <t>Limit a :</t>
  </si>
  <si>
    <t>Flux through the slit :</t>
  </si>
  <si>
    <t>Seeing</t>
  </si>
  <si>
    <t>Limit a</t>
  </si>
  <si>
    <t>Limit b</t>
  </si>
  <si>
    <r>
      <t>Diameter (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</rPr>
      <t>t</t>
    </r>
    <r>
      <rPr>
        <sz val="10"/>
        <rFont val="Symbol"/>
        <family val="1"/>
        <charset val="2"/>
      </rPr>
      <t>)</t>
    </r>
    <r>
      <rPr>
        <sz val="10"/>
        <rFont val="Arial"/>
        <family val="2"/>
      </rPr>
      <t xml:space="preserve"> :</t>
    </r>
  </si>
  <si>
    <r>
      <t>Seeing (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</rPr>
      <t>s) :</t>
    </r>
  </si>
  <si>
    <r>
      <t>Pinhole diameter (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</rPr>
      <t>f) :</t>
    </r>
  </si>
  <si>
    <t>Width (d) :</t>
  </si>
  <si>
    <t>Length (L):</t>
  </si>
  <si>
    <r>
      <t xml:space="preserve">d * SQR(LN(4)) / (sp *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</rPr>
      <t>s)</t>
    </r>
  </si>
  <si>
    <r>
      <t xml:space="preserve">L * SQR(LN(4)) / (sp *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</rPr>
      <t>s)</t>
    </r>
  </si>
  <si>
    <r>
      <rPr>
        <sz val="10"/>
        <rFont val="Symbol"/>
        <family val="1"/>
        <charset val="2"/>
      </rPr>
      <t>p</t>
    </r>
    <r>
      <rPr>
        <sz val="10"/>
        <rFont val="Arial"/>
        <family val="2"/>
      </rPr>
      <t xml:space="preserve"> * F *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</rPr>
      <t>t * 10^4 / (180 * 3600)</t>
    </r>
  </si>
  <si>
    <t>Flux through a pinhole</t>
  </si>
  <si>
    <t>Flux through a slit</t>
  </si>
  <si>
    <t>Units</t>
  </si>
  <si>
    <t>Values</t>
  </si>
  <si>
    <t>Formula</t>
  </si>
  <si>
    <t xml:space="preserve">Scale Plate (sp) : </t>
  </si>
  <si>
    <t xml:space="preserve">   : Telescope Focal Number F/#</t>
  </si>
  <si>
    <t xml:space="preserve">   : Slit width in um</t>
  </si>
  <si>
    <t xml:space="preserve">Flux through the slit: </t>
  </si>
  <si>
    <t xml:space="preserve">where </t>
  </si>
  <si>
    <t>Slit/Pinhole</t>
  </si>
  <si>
    <t xml:space="preserve">Flux through the pinhole : </t>
  </si>
  <si>
    <t>Slit vs. pinhole flux calculator</t>
  </si>
  <si>
    <t>By Carlos Guirao/Gerado Avila</t>
  </si>
  <si>
    <t>Spectrograph</t>
  </si>
  <si>
    <t>F/# (F) :</t>
  </si>
  <si>
    <t>Efficiency at collimator</t>
  </si>
  <si>
    <t>Flux from the pinhole :</t>
  </si>
  <si>
    <t>Flux from the slit :</t>
  </si>
  <si>
    <t>Collimator F/# (Fc) :</t>
  </si>
  <si>
    <t>Flux_slit = ERF(1/2 * SQRT(2) * a) * ERF(1/2 * SQRT(2) * b)</t>
  </si>
  <si>
    <r>
      <t>Flux_pinhole = 1 - 1/ EXP( (SQRT( LN(2) ) *</t>
    </r>
    <r>
      <rPr>
        <sz val="10"/>
        <rFont val="Symbol"/>
        <family val="1"/>
        <charset val="2"/>
      </rPr>
      <t xml:space="preserve"> f</t>
    </r>
    <r>
      <rPr>
        <sz val="10"/>
        <rFont val="Arial"/>
        <family val="2"/>
      </rPr>
      <t xml:space="preserve">f / (sp *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</rPr>
      <t>s))^2 )</t>
    </r>
  </si>
  <si>
    <t>Date: 04/06/2009</t>
  </si>
  <si>
    <r>
      <t>Central Obstruction (</t>
    </r>
    <r>
      <rPr>
        <sz val="10"/>
        <rFont val="Symbol"/>
        <family val="1"/>
        <charset val="2"/>
      </rPr>
      <t>fo)</t>
    </r>
    <r>
      <rPr>
        <sz val="10"/>
        <rFont val="Arial"/>
        <family val="2"/>
      </rPr>
      <t xml:space="preserve"> :</t>
    </r>
  </si>
  <si>
    <r>
      <rPr>
        <sz val="10"/>
        <rFont val="Symbol"/>
        <family val="1"/>
        <charset val="2"/>
      </rPr>
      <t>f</t>
    </r>
    <r>
      <rPr>
        <sz val="10"/>
        <rFont val="Arial"/>
        <family val="2"/>
      </rPr>
      <t>s: Seeing in arcsec.</t>
    </r>
  </si>
  <si>
    <r>
      <rPr>
        <sz val="10"/>
        <rFont val="Symbol"/>
        <family val="1"/>
        <charset val="2"/>
      </rPr>
      <t>f</t>
    </r>
    <r>
      <rPr>
        <sz val="10"/>
        <rFont val="Arial"/>
        <family val="2"/>
      </rPr>
      <t>f: Pinhole diameter in um</t>
    </r>
  </si>
  <si>
    <t>Fc: Collimator Focal Number F/#</t>
  </si>
  <si>
    <r>
      <rPr>
        <sz val="10"/>
        <rFont val="Symbol"/>
        <family val="1"/>
        <charset val="2"/>
      </rPr>
      <t>f</t>
    </r>
    <r>
      <rPr>
        <sz val="10"/>
        <rFont val="Arial"/>
        <family val="2"/>
      </rPr>
      <t>t : Telescope diameter in cm (Dt)</t>
    </r>
  </si>
  <si>
    <r>
      <rPr>
        <sz val="10"/>
        <rFont val="Symbol"/>
        <family val="1"/>
        <charset val="2"/>
      </rPr>
      <t>fo</t>
    </r>
    <r>
      <rPr>
        <sz val="10"/>
        <rFont val="Arial"/>
        <family val="2"/>
      </rPr>
      <t>: Telescope central obstruction in cm (Do)</t>
    </r>
  </si>
  <si>
    <t>Flux_collimator = IF(F&lt;Fc; Flux_pinhole * ((((F*Dt)/Fc)^2 - Do^2)/(Dt^2 - Do^2)); Flux_pinhole)</t>
  </si>
  <si>
    <t>Flux_slit = IF(F&lt;Fc; Flux_pinhole * ((((F*Dt)/Fc)^2 - Do^2)/(Dt^2 - Do^2)); Flux_slit)</t>
  </si>
  <si>
    <t>arcsec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</si>
</sst>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b/>
      <sz val="10"/>
      <color theme="3" tint="0.39997558519241921"/>
      <name val="Arial"/>
      <family val="2"/>
    </font>
    <font>
      <sz val="11"/>
      <name val="Calibri"/>
      <family val="2"/>
    </font>
    <font>
      <b/>
      <sz val="12"/>
      <color theme="4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2" fontId="0" fillId="0" borderId="0" xfId="0" applyNumberFormat="1" applyFill="1"/>
    <xf numFmtId="0" fontId="0" fillId="0" borderId="0" xfId="0" applyBorder="1"/>
    <xf numFmtId="0" fontId="0" fillId="0" borderId="1" xfId="0" applyBorder="1" applyAlignment="1">
      <alignment horizontal="right"/>
    </xf>
    <xf numFmtId="2" fontId="0" fillId="0" borderId="0" xfId="0" applyNumberFormat="1" applyBorder="1"/>
    <xf numFmtId="0" fontId="2" fillId="0" borderId="1" xfId="0" applyFont="1" applyBorder="1" applyAlignment="1">
      <alignment horizontal="right"/>
    </xf>
    <xf numFmtId="0" fontId="4" fillId="0" borderId="0" xfId="0" applyNumberFormat="1" applyFont="1" applyBorder="1"/>
    <xf numFmtId="0" fontId="2" fillId="0" borderId="0" xfId="0" applyFont="1" applyAlignment="1"/>
    <xf numFmtId="0" fontId="0" fillId="0" borderId="0" xfId="0" applyNumberFormat="1"/>
    <xf numFmtId="0" fontId="4" fillId="2" borderId="0" xfId="0" applyNumberFormat="1" applyFont="1" applyFill="1" applyBorder="1"/>
    <xf numFmtId="0" fontId="5" fillId="0" borderId="0" xfId="0" applyFont="1"/>
    <xf numFmtId="0" fontId="6" fillId="0" borderId="0" xfId="0" applyFont="1"/>
    <xf numFmtId="0" fontId="0" fillId="2" borderId="0" xfId="0" applyFill="1"/>
    <xf numFmtId="0" fontId="3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0" xfId="0" applyNumberFormat="1" applyFont="1" applyFill="1" applyBorder="1"/>
    <xf numFmtId="0" fontId="2" fillId="2" borderId="0" xfId="0" applyFont="1" applyFill="1"/>
    <xf numFmtId="0" fontId="4" fillId="2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/>
    <xf numFmtId="0" fontId="4" fillId="0" borderId="0" xfId="0" applyFont="1"/>
    <xf numFmtId="0" fontId="0" fillId="3" borderId="0" xfId="0" applyFill="1"/>
    <xf numFmtId="2" fontId="0" fillId="3" borderId="0" xfId="0" applyNumberFormat="1" applyFill="1"/>
    <xf numFmtId="0" fontId="0" fillId="3" borderId="0" xfId="0" applyNumberFormat="1" applyFill="1"/>
    <xf numFmtId="0" fontId="7" fillId="0" borderId="0" xfId="0" applyFont="1" applyAlignment="1"/>
    <xf numFmtId="0" fontId="7" fillId="0" borderId="1" xfId="0" applyFont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11" fontId="0" fillId="0" borderId="0" xfId="0" applyNumberFormat="1"/>
    <xf numFmtId="11" fontId="3" fillId="0" borderId="0" xfId="0" applyNumberFormat="1" applyFont="1"/>
    <xf numFmtId="0" fontId="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Fill="1" applyAlignment="1">
      <alignment horizontal="right"/>
    </xf>
    <xf numFmtId="0" fontId="4" fillId="0" borderId="0" xfId="0" applyFont="1" applyFill="1"/>
    <xf numFmtId="0" fontId="0" fillId="0" borderId="0" xfId="0" applyNumberFormat="1" applyFill="1"/>
    <xf numFmtId="0" fontId="3" fillId="0" borderId="0" xfId="0" applyFont="1" applyFill="1"/>
    <xf numFmtId="11" fontId="0" fillId="0" borderId="0" xfId="0" applyNumberFormat="1" applyFill="1"/>
    <xf numFmtId="0" fontId="6" fillId="2" borderId="0" xfId="0" applyFont="1" applyFill="1" applyBorder="1" applyAlignment="1">
      <alignment horizontal="righ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s-ES"/>
            </a:pPr>
            <a:r>
              <a:rPr lang="en-US"/>
              <a:t>Slit and Pinhole Efficiencies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pinhole</c:v>
          </c:tx>
          <c:marker>
            <c:symbol val="none"/>
          </c:marker>
          <c:xVal>
            <c:numRef>
              <c:f>Francais!$A$41:$A$64</c:f>
              <c:numCache>
                <c:formatCode>General</c:formatCode>
                <c:ptCount val="24"/>
                <c:pt idx="0">
                  <c:v>0.4</c:v>
                </c:pt>
                <c:pt idx="1">
                  <c:v>0.6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1.6</c:v>
                </c:pt>
                <c:pt idx="7">
                  <c:v>1.8</c:v>
                </c:pt>
                <c:pt idx="8">
                  <c:v>2</c:v>
                </c:pt>
                <c:pt idx="9">
                  <c:v>2.2000000000000002</c:v>
                </c:pt>
                <c:pt idx="10">
                  <c:v>2.4</c:v>
                </c:pt>
                <c:pt idx="11">
                  <c:v>2.6</c:v>
                </c:pt>
                <c:pt idx="12">
                  <c:v>2.8</c:v>
                </c:pt>
                <c:pt idx="13">
                  <c:v>3</c:v>
                </c:pt>
                <c:pt idx="14">
                  <c:v>3.2</c:v>
                </c:pt>
                <c:pt idx="15">
                  <c:v>3.4</c:v>
                </c:pt>
                <c:pt idx="16">
                  <c:v>3.6</c:v>
                </c:pt>
                <c:pt idx="17">
                  <c:v>3.8</c:v>
                </c:pt>
                <c:pt idx="18">
                  <c:v>4</c:v>
                </c:pt>
                <c:pt idx="19">
                  <c:v>4.2</c:v>
                </c:pt>
                <c:pt idx="20">
                  <c:v>4.4000000000000004</c:v>
                </c:pt>
                <c:pt idx="21">
                  <c:v>4.5999999999999996</c:v>
                </c:pt>
                <c:pt idx="22">
                  <c:v>4.8</c:v>
                </c:pt>
                <c:pt idx="23">
                  <c:v>5</c:v>
                </c:pt>
              </c:numCache>
            </c:numRef>
          </c:xVal>
          <c:yVal>
            <c:numRef>
              <c:f>Francais!$B$41:$B$64</c:f>
              <c:numCache>
                <c:formatCode>General</c:formatCode>
                <c:ptCount val="24"/>
                <c:pt idx="0">
                  <c:v>0.99999999999765909</c:v>
                </c:pt>
                <c:pt idx="1">
                  <c:v>0.99999322609512686</c:v>
                </c:pt>
                <c:pt idx="2">
                  <c:v>0.99876306468183529</c:v>
                </c:pt>
                <c:pt idx="3">
                  <c:v>0.9862246680300002</c:v>
                </c:pt>
                <c:pt idx="4">
                  <c:v>0.94898360420012584</c:v>
                </c:pt>
                <c:pt idx="5">
                  <c:v>0.88765279239534023</c:v>
                </c:pt>
                <c:pt idx="6">
                  <c:v>0.81246309364618696</c:v>
                </c:pt>
                <c:pt idx="7">
                  <c:v>0.73352971392898159</c:v>
                </c:pt>
                <c:pt idx="8">
                  <c:v>0.65740934021155639</c:v>
                </c:pt>
                <c:pt idx="9">
                  <c:v>0.58741165336339063</c:v>
                </c:pt>
                <c:pt idx="10">
                  <c:v>0.52474418067034234</c:v>
                </c:pt>
                <c:pt idx="11">
                  <c:v>0.46945864570166274</c:v>
                </c:pt>
                <c:pt idx="12">
                  <c:v>0.42105065007297826</c:v>
                </c:pt>
                <c:pt idx="13">
                  <c:v>0.37879697236111431</c:v>
                </c:pt>
                <c:pt idx="14">
                  <c:v>0.34193061491816423</c:v>
                </c:pt>
                <c:pt idx="15">
                  <c:v>0.30972416381194268</c:v>
                </c:pt>
                <c:pt idx="16">
                  <c:v>0.28152411329232663</c:v>
                </c:pt>
                <c:pt idx="17">
                  <c:v>0.25676020910674224</c:v>
                </c:pt>
                <c:pt idx="18">
                  <c:v>0.23494284769337781</c:v>
                </c:pt>
                <c:pt idx="19">
                  <c:v>0.21565538306027354</c:v>
                </c:pt>
                <c:pt idx="20">
                  <c:v>0.19854482158115982</c:v>
                </c:pt>
                <c:pt idx="21">
                  <c:v>0.18331258434006126</c:v>
                </c:pt>
                <c:pt idx="22">
                  <c:v>0.16970607404910742</c:v>
                </c:pt>
                <c:pt idx="23">
                  <c:v>0.15751130310258676</c:v>
                </c:pt>
              </c:numCache>
            </c:numRef>
          </c:yVal>
          <c:smooth val="1"/>
        </c:ser>
        <c:ser>
          <c:idx val="1"/>
          <c:order val="1"/>
          <c:tx>
            <c:v>slit</c:v>
          </c:tx>
          <c:marker>
            <c:symbol val="none"/>
          </c:marker>
          <c:xVal>
            <c:numRef>
              <c:f>Francais!$A$41:$A$64</c:f>
              <c:numCache>
                <c:formatCode>General</c:formatCode>
                <c:ptCount val="24"/>
                <c:pt idx="0">
                  <c:v>0.4</c:v>
                </c:pt>
                <c:pt idx="1">
                  <c:v>0.6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1.6</c:v>
                </c:pt>
                <c:pt idx="7">
                  <c:v>1.8</c:v>
                </c:pt>
                <c:pt idx="8">
                  <c:v>2</c:v>
                </c:pt>
                <c:pt idx="9">
                  <c:v>2.2000000000000002</c:v>
                </c:pt>
                <c:pt idx="10">
                  <c:v>2.4</c:v>
                </c:pt>
                <c:pt idx="11">
                  <c:v>2.6</c:v>
                </c:pt>
                <c:pt idx="12">
                  <c:v>2.8</c:v>
                </c:pt>
                <c:pt idx="13">
                  <c:v>3</c:v>
                </c:pt>
                <c:pt idx="14">
                  <c:v>3.2</c:v>
                </c:pt>
                <c:pt idx="15">
                  <c:v>3.4</c:v>
                </c:pt>
                <c:pt idx="16">
                  <c:v>3.6</c:v>
                </c:pt>
                <c:pt idx="17">
                  <c:v>3.8</c:v>
                </c:pt>
                <c:pt idx="18">
                  <c:v>4</c:v>
                </c:pt>
                <c:pt idx="19">
                  <c:v>4.2</c:v>
                </c:pt>
                <c:pt idx="20">
                  <c:v>4.4000000000000004</c:v>
                </c:pt>
                <c:pt idx="21">
                  <c:v>4.5999999999999996</c:v>
                </c:pt>
                <c:pt idx="22">
                  <c:v>4.8</c:v>
                </c:pt>
                <c:pt idx="23">
                  <c:v>5</c:v>
                </c:pt>
              </c:numCache>
            </c:numRef>
          </c:xVal>
          <c:yVal>
            <c:numRef>
              <c:f>Francais!$F$41:$F$64</c:f>
              <c:numCache>
                <c:formatCode>General</c:formatCode>
                <c:ptCount val="24"/>
                <c:pt idx="0">
                  <c:v>0.99974706256449186</c:v>
                </c:pt>
                <c:pt idx="1">
                  <c:v>0.98529286531750471</c:v>
                </c:pt>
                <c:pt idx="2">
                  <c:v>0.93269524226228662</c:v>
                </c:pt>
                <c:pt idx="3">
                  <c:v>0.85672590188742348</c:v>
                </c:pt>
                <c:pt idx="4">
                  <c:v>0.77744238231934937</c:v>
                </c:pt>
                <c:pt idx="5">
                  <c:v>0.70421004385659969</c:v>
                </c:pt>
                <c:pt idx="6">
                  <c:v>0.63971093525785305</c:v>
                </c:pt>
                <c:pt idx="7">
                  <c:v>0.58386595471158709</c:v>
                </c:pt>
                <c:pt idx="8">
                  <c:v>0.53566620352870187</c:v>
                </c:pt>
                <c:pt idx="9">
                  <c:v>0.49388774655067508</c:v>
                </c:pt>
                <c:pt idx="10">
                  <c:v>0.45736230753974033</c:v>
                </c:pt>
                <c:pt idx="11">
                  <c:v>0.42508284219655396</c:v>
                </c:pt>
                <c:pt idx="12">
                  <c:v>0.39623636963774378</c:v>
                </c:pt>
                <c:pt idx="13">
                  <c:v>0.37019621589128965</c:v>
                </c:pt>
                <c:pt idx="14">
                  <c:v>0.34649315218343085</c:v>
                </c:pt>
                <c:pt idx="15">
                  <c:v>0.32477987927273277</c:v>
                </c:pt>
                <c:pt idx="16">
                  <c:v>0.30479789233143928</c:v>
                </c:pt>
                <c:pt idx="17">
                  <c:v>0.28635066579054247</c:v>
                </c:pt>
                <c:pt idx="18">
                  <c:v>0.26928384575675079</c:v>
                </c:pt>
                <c:pt idx="19">
                  <c:v>0.25347150396298634</c:v>
                </c:pt>
                <c:pt idx="20">
                  <c:v>0.23880703340271556</c:v>
                </c:pt>
                <c:pt idx="21">
                  <c:v>0.22519733240913656</c:v>
                </c:pt>
                <c:pt idx="22">
                  <c:v>0.21255916077313489</c:v>
                </c:pt>
                <c:pt idx="23">
                  <c:v>0.20081692269708859</c:v>
                </c:pt>
              </c:numCache>
            </c:numRef>
          </c:yVal>
          <c:smooth val="1"/>
        </c:ser>
        <c:axId val="81082240"/>
        <c:axId val="81101952"/>
      </c:scatterChart>
      <c:valAx>
        <c:axId val="81082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s-ES"/>
                </a:pPr>
                <a:r>
                  <a:rPr lang="en-US"/>
                  <a:t>Seeing (arcsecs)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1101952"/>
        <c:crosses val="autoZero"/>
        <c:crossBetween val="midCat"/>
      </c:valAx>
      <c:valAx>
        <c:axId val="81101952"/>
        <c:scaling>
          <c:orientation val="minMax"/>
          <c:max val="1"/>
        </c:scaling>
        <c:axPos val="l"/>
        <c:majorGridlines/>
        <c:title>
          <c:tx>
            <c:rich>
              <a:bodyPr/>
              <a:lstStyle/>
              <a:p>
                <a:pPr>
                  <a:defRPr lang="es-ES"/>
                </a:pPr>
                <a:r>
                  <a:rPr lang="en-US"/>
                  <a:t>Efficiency</a:t>
                </a:r>
              </a:p>
            </c:rich>
          </c:tx>
          <c:layout/>
        </c:title>
        <c:numFmt formatCode="0.00%" sourceLinked="0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1082240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lang="en-US"/>
          </a:pPr>
          <a:endParaRPr lang="en-US"/>
        </a:p>
      </c:txPr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/>
            </a:pPr>
            <a:r>
              <a:t>Comparative Slit/Pinhole Efficiencies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Fibre vs. Slit</c:v>
          </c:tx>
          <c:marker>
            <c:symbol val="none"/>
          </c:marker>
          <c:xVal>
            <c:numRef>
              <c:f>Francais!$A$41:$A$64</c:f>
              <c:numCache>
                <c:formatCode>General</c:formatCode>
                <c:ptCount val="24"/>
                <c:pt idx="0">
                  <c:v>0.4</c:v>
                </c:pt>
                <c:pt idx="1">
                  <c:v>0.6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1.6</c:v>
                </c:pt>
                <c:pt idx="7">
                  <c:v>1.8</c:v>
                </c:pt>
                <c:pt idx="8">
                  <c:v>2</c:v>
                </c:pt>
                <c:pt idx="9">
                  <c:v>2.2000000000000002</c:v>
                </c:pt>
                <c:pt idx="10">
                  <c:v>2.4</c:v>
                </c:pt>
                <c:pt idx="11">
                  <c:v>2.6</c:v>
                </c:pt>
                <c:pt idx="12">
                  <c:v>2.8</c:v>
                </c:pt>
                <c:pt idx="13">
                  <c:v>3</c:v>
                </c:pt>
                <c:pt idx="14">
                  <c:v>3.2</c:v>
                </c:pt>
                <c:pt idx="15">
                  <c:v>3.4</c:v>
                </c:pt>
                <c:pt idx="16">
                  <c:v>3.6</c:v>
                </c:pt>
                <c:pt idx="17">
                  <c:v>3.8</c:v>
                </c:pt>
                <c:pt idx="18">
                  <c:v>4</c:v>
                </c:pt>
                <c:pt idx="19">
                  <c:v>4.2</c:v>
                </c:pt>
                <c:pt idx="20">
                  <c:v>4.4000000000000004</c:v>
                </c:pt>
                <c:pt idx="21">
                  <c:v>4.5999999999999996</c:v>
                </c:pt>
                <c:pt idx="22">
                  <c:v>4.8</c:v>
                </c:pt>
                <c:pt idx="23">
                  <c:v>5</c:v>
                </c:pt>
              </c:numCache>
            </c:numRef>
          </c:xVal>
          <c:yVal>
            <c:numRef>
              <c:f>Francais!$G$41:$G$64</c:f>
              <c:numCache>
                <c:formatCode>General</c:formatCode>
                <c:ptCount val="24"/>
                <c:pt idx="0">
                  <c:v>0.99974706256683221</c:v>
                </c:pt>
                <c:pt idx="1">
                  <c:v>0.98529953964285777</c:v>
                </c:pt>
                <c:pt idx="2">
                  <c:v>0.93385035474795497</c:v>
                </c:pt>
                <c:pt idx="3">
                  <c:v>0.86869242846941497</c:v>
                </c:pt>
                <c:pt idx="4">
                  <c:v>0.81923689606274686</c:v>
                </c:pt>
                <c:pt idx="5">
                  <c:v>0.79333952406805552</c:v>
                </c:pt>
                <c:pt idx="6">
                  <c:v>0.78737230067515618</c:v>
                </c:pt>
                <c:pt idx="7">
                  <c:v>0.79596769377513654</c:v>
                </c:pt>
                <c:pt idx="8">
                  <c:v>0.81481380133163728</c:v>
                </c:pt>
                <c:pt idx="9">
                  <c:v>0.84078642928307923</c:v>
                </c:pt>
                <c:pt idx="10">
                  <c:v>0.87159100450714089</c:v>
                </c:pt>
                <c:pt idx="11">
                  <c:v>0.9054745206816166</c:v>
                </c:pt>
                <c:pt idx="12">
                  <c:v>0.94106580661748518</c:v>
                </c:pt>
                <c:pt idx="13">
                  <c:v>0.97729454801020588</c:v>
                </c:pt>
                <c:pt idx="14">
                  <c:v>1.013343459363411</c:v>
                </c:pt>
                <c:pt idx="15">
                  <c:v>1.0486100770294808</c:v>
                </c:pt>
                <c:pt idx="16">
                  <c:v>1.0826706414840772</c:v>
                </c:pt>
                <c:pt idx="17">
                  <c:v>1.1152454922308412</c:v>
                </c:pt>
                <c:pt idx="18">
                  <c:v>1.1461674547683665</c:v>
                </c:pt>
                <c:pt idx="19">
                  <c:v>1.1753544027794733</c:v>
                </c:pt>
                <c:pt idx="20">
                  <c:v>1.2027865118864236</c:v>
                </c:pt>
                <c:pt idx="21">
                  <c:v>1.2284881216413126</c:v>
                </c:pt>
                <c:pt idx="22">
                  <c:v>1.2525135706788384</c:v>
                </c:pt>
                <c:pt idx="23">
                  <c:v>1.2749365838608864</c:v>
                </c:pt>
              </c:numCache>
            </c:numRef>
          </c:yVal>
          <c:smooth val="1"/>
        </c:ser>
        <c:axId val="81108352"/>
        <c:axId val="81126912"/>
      </c:scatterChart>
      <c:valAx>
        <c:axId val="811083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s-ES"/>
                </a:pPr>
                <a:r>
                  <a:rPr lang="en-US"/>
                  <a:t>Seeing (arcsecs)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1126912"/>
        <c:crosses val="autoZero"/>
        <c:crossBetween val="midCat"/>
      </c:valAx>
      <c:valAx>
        <c:axId val="811269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s-ES"/>
                </a:pPr>
                <a:r>
                  <a:rPr lang="en-US"/>
                  <a:t>Slit/Pinhole 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1108352"/>
        <c:crosses val="autoZero"/>
        <c:crossBetween val="midCat"/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1.png"/><Relationship Id="rId7" Type="http://schemas.openxmlformats.org/officeDocument/2006/relationships/image" Target="../media/image5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png"/><Relationship Id="rId11" Type="http://schemas.openxmlformats.org/officeDocument/2006/relationships/image" Target="../media/image9.png"/><Relationship Id="rId5" Type="http://schemas.openxmlformats.org/officeDocument/2006/relationships/image" Target="../media/image3.png"/><Relationship Id="rId10" Type="http://schemas.openxmlformats.org/officeDocument/2006/relationships/image" Target="../media/image8.png"/><Relationship Id="rId4" Type="http://schemas.openxmlformats.org/officeDocument/2006/relationships/image" Target="../media/image2.png"/><Relationship Id="rId9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67</xdr:row>
      <xdr:rowOff>19050</xdr:rowOff>
    </xdr:from>
    <xdr:to>
      <xdr:col>3</xdr:col>
      <xdr:colOff>419100</xdr:colOff>
      <xdr:row>84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571500</xdr:colOff>
      <xdr:row>67</xdr:row>
      <xdr:rowOff>28575</xdr:rowOff>
    </xdr:from>
    <xdr:to>
      <xdr:col>9</xdr:col>
      <xdr:colOff>9525</xdr:colOff>
      <xdr:row>84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276225</xdr:colOff>
      <xdr:row>10</xdr:row>
      <xdr:rowOff>57150</xdr:rowOff>
    </xdr:from>
    <xdr:to>
      <xdr:col>5</xdr:col>
      <xdr:colOff>1076325</xdr:colOff>
      <xdr:row>12</xdr:row>
      <xdr:rowOff>95250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848350" y="1590675"/>
          <a:ext cx="1600200" cy="361950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7</xdr:row>
      <xdr:rowOff>0</xdr:rowOff>
    </xdr:from>
    <xdr:to>
      <xdr:col>3</xdr:col>
      <xdr:colOff>95250</xdr:colOff>
      <xdr:row>8</xdr:row>
      <xdr:rowOff>28575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762500" y="1047750"/>
          <a:ext cx="95250" cy="1905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3</xdr:col>
      <xdr:colOff>85725</xdr:colOff>
      <xdr:row>9</xdr:row>
      <xdr:rowOff>28575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762500" y="1209675"/>
          <a:ext cx="85725" cy="1905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762500" y="1371600"/>
          <a:ext cx="76200" cy="1905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57150</xdr:colOff>
      <xdr:row>13</xdr:row>
      <xdr:rowOff>76200</xdr:rowOff>
    </xdr:from>
    <xdr:to>
      <xdr:col>6</xdr:col>
      <xdr:colOff>152400</xdr:colOff>
      <xdr:row>17</xdr:row>
      <xdr:rowOff>38100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562725" y="2057400"/>
          <a:ext cx="1295400" cy="6381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504825</xdr:colOff>
      <xdr:row>17</xdr:row>
      <xdr:rowOff>76200</xdr:rowOff>
    </xdr:from>
    <xdr:to>
      <xdr:col>6</xdr:col>
      <xdr:colOff>352425</xdr:colOff>
      <xdr:row>21</xdr:row>
      <xdr:rowOff>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76950" y="2733675"/>
          <a:ext cx="1847850" cy="6000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21</xdr:row>
      <xdr:rowOff>114300</xdr:rowOff>
    </xdr:from>
    <xdr:to>
      <xdr:col>4</xdr:col>
      <xdr:colOff>685800</xdr:colOff>
      <xdr:row>24</xdr:row>
      <xdr:rowOff>152400</xdr:rowOff>
    </xdr:to>
    <xdr:pic>
      <xdr:nvPicPr>
        <xdr:cNvPr id="1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286375" y="3448050"/>
          <a:ext cx="971550" cy="5238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142875</xdr:colOff>
      <xdr:row>21</xdr:row>
      <xdr:rowOff>123825</xdr:rowOff>
    </xdr:from>
    <xdr:to>
      <xdr:col>5</xdr:col>
      <xdr:colOff>1095375</xdr:colOff>
      <xdr:row>25</xdr:row>
      <xdr:rowOff>0</xdr:rowOff>
    </xdr:to>
    <xdr:pic>
      <xdr:nvPicPr>
        <xdr:cNvPr id="10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515100" y="3457575"/>
          <a:ext cx="952500" cy="523875"/>
        </a:xfrm>
        <a:prstGeom prst="rect">
          <a:avLst/>
        </a:prstGeom>
        <a:noFill/>
      </xdr:spPr>
    </xdr:pic>
    <xdr:clientData/>
  </xdr:twoCellAnchor>
  <xdr:twoCellAnchor>
    <xdr:from>
      <xdr:col>6</xdr:col>
      <xdr:colOff>381000</xdr:colOff>
      <xdr:row>18</xdr:row>
      <xdr:rowOff>133350</xdr:rowOff>
    </xdr:from>
    <xdr:to>
      <xdr:col>8</xdr:col>
      <xdr:colOff>733425</xdr:colOff>
      <xdr:row>20</xdr:row>
      <xdr:rowOff>123825</xdr:rowOff>
    </xdr:to>
    <xdr:pic>
      <xdr:nvPicPr>
        <xdr:cNvPr id="10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953375" y="2952750"/>
          <a:ext cx="2038350" cy="342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>
      <selection activeCell="C9" sqref="C9"/>
    </sheetView>
  </sheetViews>
  <sheetFormatPr defaultColWidth="11.44140625" defaultRowHeight="13.2"/>
  <cols>
    <col min="1" max="1" width="30.88671875" customWidth="1"/>
    <col min="2" max="2" width="21.44140625" customWidth="1"/>
    <col min="3" max="3" width="21.109375" customWidth="1"/>
    <col min="4" max="4" width="12.109375" customWidth="1"/>
    <col min="5" max="5" width="12" customWidth="1"/>
    <col min="6" max="6" width="18" customWidth="1"/>
    <col min="7" max="7" width="13.88671875" customWidth="1"/>
  </cols>
  <sheetData>
    <row r="1" spans="1:6" ht="15.6">
      <c r="A1" s="34" t="s">
        <v>37</v>
      </c>
      <c r="C1" s="34" t="s">
        <v>38</v>
      </c>
      <c r="F1" s="34" t="s">
        <v>47</v>
      </c>
    </row>
    <row r="2" spans="1:6">
      <c r="D2" s="9"/>
    </row>
    <row r="3" spans="1:6">
      <c r="A3" s="30" t="s">
        <v>0</v>
      </c>
      <c r="B3" s="32" t="s">
        <v>28</v>
      </c>
      <c r="C3" s="30" t="s">
        <v>27</v>
      </c>
      <c r="D3" s="30" t="s">
        <v>29</v>
      </c>
    </row>
    <row r="4" spans="1:6">
      <c r="A4" s="15" t="s">
        <v>17</v>
      </c>
      <c r="B4" s="25">
        <v>61</v>
      </c>
      <c r="C4" t="s">
        <v>10</v>
      </c>
      <c r="D4" s="46" t="s">
        <v>52</v>
      </c>
    </row>
    <row r="5" spans="1:6">
      <c r="A5" s="15" t="s">
        <v>40</v>
      </c>
      <c r="B5" s="26">
        <v>6.8</v>
      </c>
      <c r="D5" s="46" t="s">
        <v>49</v>
      </c>
    </row>
    <row r="6" spans="1:6">
      <c r="A6" s="1" t="s">
        <v>2</v>
      </c>
      <c r="B6" s="14">
        <f>B4*B5</f>
        <v>414.8</v>
      </c>
      <c r="C6" t="s">
        <v>10</v>
      </c>
      <c r="D6" s="46" t="s">
        <v>50</v>
      </c>
      <c r="F6" s="15"/>
    </row>
    <row r="7" spans="1:6">
      <c r="A7" s="15" t="s">
        <v>48</v>
      </c>
      <c r="B7" s="25">
        <v>25</v>
      </c>
      <c r="C7" t="s">
        <v>10</v>
      </c>
      <c r="D7" s="46" t="s">
        <v>53</v>
      </c>
    </row>
    <row r="8" spans="1:6">
      <c r="A8" s="31" t="s">
        <v>5</v>
      </c>
      <c r="D8" s="20" t="s">
        <v>31</v>
      </c>
    </row>
    <row r="9" spans="1:6">
      <c r="A9" s="15" t="s">
        <v>18</v>
      </c>
      <c r="B9" s="27">
        <v>2</v>
      </c>
      <c r="C9" t="s">
        <v>56</v>
      </c>
      <c r="D9" s="20" t="s">
        <v>32</v>
      </c>
    </row>
    <row r="10" spans="1:6">
      <c r="A10" s="31" t="s">
        <v>8</v>
      </c>
      <c r="D10" s="20" t="s">
        <v>32</v>
      </c>
    </row>
    <row r="11" spans="1:6">
      <c r="A11" s="15" t="s">
        <v>19</v>
      </c>
      <c r="B11" s="25">
        <v>50</v>
      </c>
      <c r="C11" t="s">
        <v>4</v>
      </c>
      <c r="D11" s="20" t="s">
        <v>51</v>
      </c>
    </row>
    <row r="12" spans="1:6">
      <c r="A12" s="31"/>
      <c r="D12" s="20" t="s">
        <v>30</v>
      </c>
    </row>
    <row r="13" spans="1:6">
      <c r="A13" s="30" t="s">
        <v>3</v>
      </c>
    </row>
    <row r="14" spans="1:6">
      <c r="A14" s="15" t="s">
        <v>20</v>
      </c>
      <c r="B14" s="25">
        <v>25</v>
      </c>
      <c r="C14" t="s">
        <v>4</v>
      </c>
    </row>
    <row r="15" spans="1:6" ht="14.4">
      <c r="A15" s="15" t="s">
        <v>21</v>
      </c>
      <c r="B15" s="25">
        <v>130</v>
      </c>
      <c r="C15" t="s">
        <v>4</v>
      </c>
      <c r="D15" s="33" t="s">
        <v>36</v>
      </c>
    </row>
    <row r="16" spans="1:6">
      <c r="A16" s="15"/>
    </row>
    <row r="17" spans="1:4">
      <c r="A17" s="30" t="s">
        <v>39</v>
      </c>
    </row>
    <row r="18" spans="1:4">
      <c r="A18" s="15" t="s">
        <v>44</v>
      </c>
      <c r="B18" s="26">
        <v>10</v>
      </c>
    </row>
    <row r="19" spans="1:4">
      <c r="A19" s="1"/>
    </row>
    <row r="20" spans="1:4" ht="14.4">
      <c r="A20" s="1"/>
      <c r="D20" s="33" t="s">
        <v>33</v>
      </c>
    </row>
    <row r="21" spans="1:4">
      <c r="D21" s="10"/>
    </row>
    <row r="24" spans="1:4">
      <c r="A24" s="4"/>
      <c r="B24" s="4"/>
      <c r="C24" s="4"/>
      <c r="D24" s="20" t="s">
        <v>34</v>
      </c>
    </row>
    <row r="25" spans="1:4">
      <c r="A25" s="29" t="s">
        <v>1</v>
      </c>
      <c r="B25" s="4"/>
      <c r="C25" s="4"/>
    </row>
    <row r="27" spans="1:4">
      <c r="A27" s="5" t="s">
        <v>6</v>
      </c>
      <c r="B27" s="6">
        <f>PI()*B4*B5*10^4/(180*3600)</f>
        <v>20.110071492423554</v>
      </c>
      <c r="C27" s="4" t="s">
        <v>7</v>
      </c>
      <c r="D27" s="20" t="s">
        <v>24</v>
      </c>
    </row>
    <row r="28" spans="1:4">
      <c r="A28" s="7" t="s">
        <v>11</v>
      </c>
      <c r="B28" s="11">
        <f>1-1/(EXP( (SQRT(LN(2))*B11/(B27*B9))^2))</f>
        <v>0.65740934021155639</v>
      </c>
      <c r="D28" s="22" t="s">
        <v>46</v>
      </c>
    </row>
    <row r="29" spans="1:4">
      <c r="A29" s="4"/>
      <c r="B29" s="8"/>
      <c r="C29" s="4"/>
      <c r="D29" s="4"/>
    </row>
    <row r="30" spans="1:4">
      <c r="A30" s="45" t="s">
        <v>12</v>
      </c>
      <c r="B30" s="17">
        <f>B14*SQRT(LN(4))/(B27*B9)</f>
        <v>0.73185345397644563</v>
      </c>
      <c r="D30" s="21" t="s">
        <v>22</v>
      </c>
    </row>
    <row r="31" spans="1:4">
      <c r="A31" s="16" t="s">
        <v>9</v>
      </c>
      <c r="B31" s="17">
        <f>B15*SQRT(LN(4))/(B27*B9)</f>
        <v>3.8056379606775175</v>
      </c>
      <c r="D31" s="21" t="s">
        <v>23</v>
      </c>
    </row>
    <row r="32" spans="1:4">
      <c r="A32" s="7" t="s">
        <v>13</v>
      </c>
      <c r="B32" s="8">
        <f>ERF(1/2*SQRT(2)*B30)*ERF(1/2*SQRT(2)*B31)</f>
        <v>0.53566620352870187</v>
      </c>
      <c r="D32" s="22" t="s">
        <v>45</v>
      </c>
    </row>
    <row r="34" spans="1:9">
      <c r="A34" s="29" t="s">
        <v>41</v>
      </c>
    </row>
    <row r="35" spans="1:9">
      <c r="A35" s="7" t="s">
        <v>42</v>
      </c>
      <c r="B35" s="24">
        <f>IF(B5&lt;B18,B28*((((B5*B4)/B18))^2-B7^2)/(B4^2-B7^2),B28)</f>
        <v>0.23263932881334473</v>
      </c>
      <c r="D35" t="s">
        <v>54</v>
      </c>
      <c r="H35" s="12"/>
      <c r="I35" s="18"/>
    </row>
    <row r="36" spans="1:9">
      <c r="A36" s="7" t="s">
        <v>43</v>
      </c>
      <c r="B36" s="24">
        <f>IF(B5&lt;B18,B32*((((B5*B4)/B18))^2-B7^2)/(B4^2-B7^2),B32)</f>
        <v>0.18955773584964211</v>
      </c>
      <c r="D36" t="s">
        <v>55</v>
      </c>
      <c r="H36" s="13"/>
      <c r="I36" s="19"/>
    </row>
    <row r="37" spans="1:9">
      <c r="H37" s="13"/>
      <c r="I37" s="19"/>
    </row>
    <row r="38" spans="1:9">
      <c r="H38" s="13"/>
      <c r="I38" s="19"/>
    </row>
    <row r="39" spans="1:9">
      <c r="H39" s="13"/>
      <c r="I39" s="19"/>
    </row>
    <row r="40" spans="1:9">
      <c r="A40" s="28" t="s">
        <v>14</v>
      </c>
      <c r="B40" s="23" t="s">
        <v>25</v>
      </c>
      <c r="C40" s="18"/>
      <c r="D40" s="12" t="s">
        <v>15</v>
      </c>
      <c r="E40" s="12" t="s">
        <v>16</v>
      </c>
      <c r="F40" s="18" t="s">
        <v>26</v>
      </c>
      <c r="G40" s="18" t="s">
        <v>35</v>
      </c>
      <c r="H40" s="13"/>
      <c r="I40" s="19"/>
    </row>
    <row r="41" spans="1:9">
      <c r="A41">
        <v>0.4</v>
      </c>
      <c r="B41" s="19">
        <f t="shared" ref="B41:B64" si="0">(1-1/(EXP((SQRT(LN(2))*$B$11/($B$27*A41))^2)))</f>
        <v>0.99999999999765909</v>
      </c>
      <c r="C41" s="24"/>
      <c r="D41" s="13">
        <f t="shared" ref="D41:D64" si="1">$B$14*SQRT(LN(4))/($B$27*A41)</f>
        <v>3.6592672698822279</v>
      </c>
      <c r="E41" s="13">
        <f t="shared" ref="E41:E64" si="2">$B$15*SQRT(LN(4))/($B$27*A41)</f>
        <v>19.028189803387587</v>
      </c>
      <c r="F41" s="19">
        <f>ERF(1/2*SQRT(2)*D41)*ERF(1/2*SQRT(2)*E41)</f>
        <v>0.99974706256449186</v>
      </c>
      <c r="G41" s="13">
        <f>F41/B41</f>
        <v>0.99974706256683221</v>
      </c>
      <c r="H41" s="13"/>
      <c r="I41" s="19"/>
    </row>
    <row r="42" spans="1:9">
      <c r="A42">
        <v>0.6</v>
      </c>
      <c r="B42" s="19">
        <f t="shared" si="0"/>
        <v>0.99999322609512686</v>
      </c>
      <c r="C42" s="24"/>
      <c r="D42" s="13">
        <f t="shared" si="1"/>
        <v>2.4395115132548191</v>
      </c>
      <c r="E42" s="13">
        <f t="shared" si="2"/>
        <v>12.685459868925058</v>
      </c>
      <c r="F42" s="19">
        <f t="shared" ref="F42:F64" si="3">ERF(1/2*SQRT(2)*D42)*ERF(1/2*SQRT(2)*E42)</f>
        <v>0.98529286531750471</v>
      </c>
      <c r="G42" s="13">
        <f t="shared" ref="G42:G64" si="4">F42/B42</f>
        <v>0.98529953964285777</v>
      </c>
      <c r="H42" s="13"/>
      <c r="I42" s="19"/>
    </row>
    <row r="43" spans="1:9">
      <c r="A43">
        <v>0.8</v>
      </c>
      <c r="B43" s="19">
        <f t="shared" si="0"/>
        <v>0.99876306468183529</v>
      </c>
      <c r="C43" s="24"/>
      <c r="D43" s="13">
        <f t="shared" si="1"/>
        <v>1.829633634941114</v>
      </c>
      <c r="E43" s="13">
        <f t="shared" si="2"/>
        <v>9.5140949016937935</v>
      </c>
      <c r="F43" s="19">
        <f t="shared" si="3"/>
        <v>0.93269524226228662</v>
      </c>
      <c r="G43" s="13">
        <f t="shared" si="4"/>
        <v>0.93385035474795497</v>
      </c>
      <c r="H43" s="13"/>
      <c r="I43" s="19"/>
    </row>
    <row r="44" spans="1:9">
      <c r="A44">
        <v>1</v>
      </c>
      <c r="B44" s="19">
        <f t="shared" si="0"/>
        <v>0.9862246680300002</v>
      </c>
      <c r="C44" s="24"/>
      <c r="D44" s="13">
        <f t="shared" si="1"/>
        <v>1.4637069079528913</v>
      </c>
      <c r="E44" s="13">
        <f t="shared" si="2"/>
        <v>7.6112759213550349</v>
      </c>
      <c r="F44" s="19">
        <f t="shared" si="3"/>
        <v>0.85672590188742348</v>
      </c>
      <c r="G44" s="13">
        <f t="shared" si="4"/>
        <v>0.86869242846941497</v>
      </c>
      <c r="H44" s="13"/>
      <c r="I44" s="19"/>
    </row>
    <row r="45" spans="1:9">
      <c r="A45">
        <v>1.2</v>
      </c>
      <c r="B45" s="19">
        <f t="shared" si="0"/>
        <v>0.94898360420012584</v>
      </c>
      <c r="C45" s="24"/>
      <c r="D45" s="13">
        <f t="shared" si="1"/>
        <v>1.2197557566274095</v>
      </c>
      <c r="E45" s="13">
        <f t="shared" si="2"/>
        <v>6.342729934462529</v>
      </c>
      <c r="F45" s="19">
        <f t="shared" si="3"/>
        <v>0.77744238231934937</v>
      </c>
      <c r="G45" s="13">
        <f t="shared" si="4"/>
        <v>0.81923689606274686</v>
      </c>
      <c r="H45" s="13"/>
      <c r="I45" s="19"/>
    </row>
    <row r="46" spans="1:9">
      <c r="A46">
        <v>1.4</v>
      </c>
      <c r="B46" s="19">
        <f t="shared" si="0"/>
        <v>0.88765279239534023</v>
      </c>
      <c r="C46" s="24"/>
      <c r="D46" s="13">
        <f t="shared" si="1"/>
        <v>1.0455049342520655</v>
      </c>
      <c r="E46" s="13">
        <f t="shared" si="2"/>
        <v>5.4366256581107395</v>
      </c>
      <c r="F46" s="19">
        <f t="shared" si="3"/>
        <v>0.70421004385659969</v>
      </c>
      <c r="G46" s="13">
        <f t="shared" si="4"/>
        <v>0.79333952406805552</v>
      </c>
      <c r="H46" s="13"/>
      <c r="I46" s="19"/>
    </row>
    <row r="47" spans="1:9">
      <c r="A47">
        <v>1.6</v>
      </c>
      <c r="B47" s="19">
        <f t="shared" si="0"/>
        <v>0.81246309364618696</v>
      </c>
      <c r="C47" s="24"/>
      <c r="D47" s="13">
        <f t="shared" si="1"/>
        <v>0.91481681747055699</v>
      </c>
      <c r="E47" s="13">
        <f t="shared" si="2"/>
        <v>4.7570474508468967</v>
      </c>
      <c r="F47" s="19">
        <f t="shared" si="3"/>
        <v>0.63971093525785305</v>
      </c>
      <c r="G47" s="13">
        <f t="shared" si="4"/>
        <v>0.78737230067515618</v>
      </c>
      <c r="H47" s="13"/>
      <c r="I47" s="19"/>
    </row>
    <row r="48" spans="1:9">
      <c r="A48">
        <v>1.8</v>
      </c>
      <c r="B48" s="19">
        <f t="shared" si="0"/>
        <v>0.73352971392898159</v>
      </c>
      <c r="C48" s="24"/>
      <c r="D48" s="13">
        <f t="shared" si="1"/>
        <v>0.81317050441827299</v>
      </c>
      <c r="E48" s="13">
        <f t="shared" si="2"/>
        <v>4.2284866229750193</v>
      </c>
      <c r="F48" s="19">
        <f t="shared" si="3"/>
        <v>0.58386595471158709</v>
      </c>
      <c r="G48" s="13">
        <f t="shared" si="4"/>
        <v>0.79596769377513654</v>
      </c>
      <c r="H48" s="13"/>
      <c r="I48" s="19"/>
    </row>
    <row r="49" spans="1:9">
      <c r="A49">
        <v>2</v>
      </c>
      <c r="B49" s="19">
        <f t="shared" si="0"/>
        <v>0.65740934021155639</v>
      </c>
      <c r="C49" s="24"/>
      <c r="D49" s="13">
        <f t="shared" si="1"/>
        <v>0.73185345397644563</v>
      </c>
      <c r="E49" s="13">
        <f t="shared" si="2"/>
        <v>3.8056379606775175</v>
      </c>
      <c r="F49" s="19">
        <f t="shared" si="3"/>
        <v>0.53566620352870187</v>
      </c>
      <c r="G49" s="13">
        <f t="shared" si="4"/>
        <v>0.81481380133163728</v>
      </c>
      <c r="H49" s="13"/>
      <c r="I49" s="19"/>
    </row>
    <row r="50" spans="1:9">
      <c r="A50">
        <v>2.2000000000000002</v>
      </c>
      <c r="B50" s="19">
        <f t="shared" si="0"/>
        <v>0.58741165336339063</v>
      </c>
      <c r="C50" s="24"/>
      <c r="D50" s="13">
        <f t="shared" si="1"/>
        <v>0.66532132179676873</v>
      </c>
      <c r="E50" s="13">
        <f t="shared" si="2"/>
        <v>3.4596708733431973</v>
      </c>
      <c r="F50" s="19">
        <f t="shared" si="3"/>
        <v>0.49388774655067508</v>
      </c>
      <c r="G50" s="13">
        <f t="shared" si="4"/>
        <v>0.84078642928307923</v>
      </c>
      <c r="H50" s="13"/>
      <c r="I50" s="19"/>
    </row>
    <row r="51" spans="1:9">
      <c r="A51">
        <v>2.4</v>
      </c>
      <c r="B51" s="19">
        <f t="shared" si="0"/>
        <v>0.52474418067034234</v>
      </c>
      <c r="C51" s="24"/>
      <c r="D51" s="13">
        <f t="shared" si="1"/>
        <v>0.60987787831370477</v>
      </c>
      <c r="E51" s="13">
        <f t="shared" si="2"/>
        <v>3.1713649672312645</v>
      </c>
      <c r="F51" s="19">
        <f t="shared" si="3"/>
        <v>0.45736230753974033</v>
      </c>
      <c r="G51" s="13">
        <f t="shared" si="4"/>
        <v>0.87159100450714089</v>
      </c>
      <c r="H51" s="13"/>
      <c r="I51" s="19"/>
    </row>
    <row r="52" spans="1:9">
      <c r="A52">
        <v>2.6</v>
      </c>
      <c r="B52" s="19">
        <f t="shared" si="0"/>
        <v>0.46945864570166274</v>
      </c>
      <c r="C52" s="24"/>
      <c r="D52" s="13">
        <f t="shared" si="1"/>
        <v>0.56296419536649667</v>
      </c>
      <c r="E52" s="13">
        <f t="shared" si="2"/>
        <v>2.9274138159057825</v>
      </c>
      <c r="F52" s="19">
        <f t="shared" si="3"/>
        <v>0.42508284219655396</v>
      </c>
      <c r="G52" s="13">
        <f t="shared" si="4"/>
        <v>0.9054745206816166</v>
      </c>
      <c r="H52" s="13"/>
      <c r="I52" s="19"/>
    </row>
    <row r="53" spans="1:9">
      <c r="A53">
        <v>2.8</v>
      </c>
      <c r="B53" s="19">
        <f t="shared" si="0"/>
        <v>0.42105065007297826</v>
      </c>
      <c r="C53" s="24"/>
      <c r="D53" s="13">
        <f t="shared" si="1"/>
        <v>0.52275246712603274</v>
      </c>
      <c r="E53" s="13">
        <f t="shared" si="2"/>
        <v>2.7183128290553698</v>
      </c>
      <c r="F53" s="19">
        <f t="shared" si="3"/>
        <v>0.39623636963774378</v>
      </c>
      <c r="G53" s="13">
        <f t="shared" si="4"/>
        <v>0.94106580661748518</v>
      </c>
      <c r="H53" s="13"/>
      <c r="I53" s="19"/>
    </row>
    <row r="54" spans="1:9">
      <c r="A54" s="14">
        <v>3</v>
      </c>
      <c r="B54" s="19">
        <f t="shared" si="0"/>
        <v>0.37879697236111431</v>
      </c>
      <c r="C54" s="24"/>
      <c r="D54" s="13">
        <f t="shared" si="1"/>
        <v>0.48790230265096379</v>
      </c>
      <c r="E54" s="13">
        <f t="shared" si="2"/>
        <v>2.5370919737850119</v>
      </c>
      <c r="F54" s="19">
        <f t="shared" si="3"/>
        <v>0.37019621589128965</v>
      </c>
      <c r="G54" s="13">
        <f t="shared" si="4"/>
        <v>0.97729454801020588</v>
      </c>
      <c r="H54" s="13"/>
      <c r="I54" s="19"/>
    </row>
    <row r="55" spans="1:9">
      <c r="A55">
        <v>3.2</v>
      </c>
      <c r="B55" s="19">
        <f t="shared" si="0"/>
        <v>0.34193061491816423</v>
      </c>
      <c r="C55" s="24"/>
      <c r="D55" s="13">
        <f t="shared" si="1"/>
        <v>0.45740840873527849</v>
      </c>
      <c r="E55" s="13">
        <f t="shared" si="2"/>
        <v>2.3785237254234484</v>
      </c>
      <c r="F55" s="19">
        <f t="shared" si="3"/>
        <v>0.34649315218343085</v>
      </c>
      <c r="G55" s="13">
        <f t="shared" si="4"/>
        <v>1.013343459363411</v>
      </c>
      <c r="H55" s="13"/>
      <c r="I55" s="19"/>
    </row>
    <row r="56" spans="1:9">
      <c r="A56">
        <v>3.4</v>
      </c>
      <c r="B56" s="19">
        <f t="shared" si="0"/>
        <v>0.30972416381194268</v>
      </c>
      <c r="C56" s="24"/>
      <c r="D56" s="13">
        <f t="shared" si="1"/>
        <v>0.43050203175085039</v>
      </c>
      <c r="E56" s="13">
        <f t="shared" si="2"/>
        <v>2.2386105651044219</v>
      </c>
      <c r="F56" s="19">
        <f t="shared" si="3"/>
        <v>0.32477987927273277</v>
      </c>
      <c r="G56" s="13">
        <f t="shared" si="4"/>
        <v>1.0486100770294808</v>
      </c>
      <c r="H56" s="13"/>
      <c r="I56" s="19"/>
    </row>
    <row r="57" spans="1:9">
      <c r="A57">
        <v>3.6</v>
      </c>
      <c r="B57" s="19">
        <f t="shared" si="0"/>
        <v>0.28152411329232663</v>
      </c>
      <c r="C57" s="24"/>
      <c r="D57" s="13">
        <f t="shared" si="1"/>
        <v>0.40658525220913649</v>
      </c>
      <c r="E57" s="13">
        <f t="shared" si="2"/>
        <v>2.1142433114875097</v>
      </c>
      <c r="F57" s="19">
        <f t="shared" si="3"/>
        <v>0.30479789233143928</v>
      </c>
      <c r="G57" s="13">
        <f t="shared" si="4"/>
        <v>1.0826706414840772</v>
      </c>
      <c r="H57" s="13"/>
      <c r="I57" s="19"/>
    </row>
    <row r="58" spans="1:9">
      <c r="A58">
        <v>3.8</v>
      </c>
      <c r="B58" s="19">
        <f t="shared" si="0"/>
        <v>0.25676020910674224</v>
      </c>
      <c r="C58" s="24"/>
      <c r="D58" s="13">
        <f t="shared" si="1"/>
        <v>0.38518602840865568</v>
      </c>
      <c r="E58" s="13">
        <f t="shared" si="2"/>
        <v>2.0029673477250092</v>
      </c>
      <c r="F58" s="19">
        <f t="shared" si="3"/>
        <v>0.28635066579054247</v>
      </c>
      <c r="G58" s="13">
        <f t="shared" si="4"/>
        <v>1.1152454922308412</v>
      </c>
      <c r="H58" s="13"/>
      <c r="I58" s="19"/>
    </row>
    <row r="59" spans="1:9">
      <c r="A59">
        <v>4</v>
      </c>
      <c r="B59" s="19">
        <f t="shared" si="0"/>
        <v>0.23494284769337781</v>
      </c>
      <c r="C59" s="24"/>
      <c r="D59" s="13">
        <f t="shared" si="1"/>
        <v>0.36592672698822282</v>
      </c>
      <c r="E59" s="13">
        <f t="shared" si="2"/>
        <v>1.9028189803387587</v>
      </c>
      <c r="F59" s="19">
        <f t="shared" si="3"/>
        <v>0.26928384575675079</v>
      </c>
      <c r="G59" s="13">
        <f t="shared" si="4"/>
        <v>1.1461674547683665</v>
      </c>
      <c r="H59" s="13"/>
      <c r="I59" s="19"/>
    </row>
    <row r="60" spans="1:9">
      <c r="A60">
        <v>4.2</v>
      </c>
      <c r="B60" s="19">
        <f t="shared" si="0"/>
        <v>0.21565538306027354</v>
      </c>
      <c r="C60" s="24"/>
      <c r="D60" s="13">
        <f t="shared" si="1"/>
        <v>0.3485016447506884</v>
      </c>
      <c r="E60" s="13">
        <f t="shared" si="2"/>
        <v>1.8122085527035796</v>
      </c>
      <c r="F60" s="19">
        <f t="shared" si="3"/>
        <v>0.25347150396298634</v>
      </c>
      <c r="G60" s="13">
        <f t="shared" si="4"/>
        <v>1.1753544027794733</v>
      </c>
    </row>
    <row r="61" spans="1:9">
      <c r="A61">
        <v>4.4000000000000004</v>
      </c>
      <c r="B61" s="19">
        <f t="shared" si="0"/>
        <v>0.19854482158115982</v>
      </c>
      <c r="C61" s="24"/>
      <c r="D61" s="13">
        <f t="shared" si="1"/>
        <v>0.33266066089838436</v>
      </c>
      <c r="E61" s="13">
        <f t="shared" si="2"/>
        <v>1.7298354366715987</v>
      </c>
      <c r="F61" s="19">
        <f t="shared" si="3"/>
        <v>0.23880703340271556</v>
      </c>
      <c r="G61" s="13">
        <f t="shared" si="4"/>
        <v>1.2027865118864236</v>
      </c>
    </row>
    <row r="62" spans="1:9">
      <c r="A62">
        <v>4.5999999999999996</v>
      </c>
      <c r="B62" s="19">
        <f t="shared" si="0"/>
        <v>0.18331258434006126</v>
      </c>
      <c r="C62" s="24"/>
      <c r="D62" s="13">
        <f t="shared" si="1"/>
        <v>0.31819715390280245</v>
      </c>
      <c r="E62" s="13">
        <f t="shared" si="2"/>
        <v>1.6546252002945727</v>
      </c>
      <c r="F62" s="19">
        <f t="shared" si="3"/>
        <v>0.22519733240913656</v>
      </c>
      <c r="G62" s="13">
        <f t="shared" si="4"/>
        <v>1.2284881216413126</v>
      </c>
      <c r="H62" s="37"/>
    </row>
    <row r="63" spans="1:9">
      <c r="A63">
        <v>4.8</v>
      </c>
      <c r="B63" s="19">
        <f t="shared" si="0"/>
        <v>0.16970607404910742</v>
      </c>
      <c r="C63" s="24"/>
      <c r="D63" s="13">
        <f t="shared" si="1"/>
        <v>0.30493893915685238</v>
      </c>
      <c r="E63" s="13">
        <f t="shared" si="2"/>
        <v>1.5856824836156322</v>
      </c>
      <c r="F63" s="19">
        <f t="shared" si="3"/>
        <v>0.21255916077313489</v>
      </c>
      <c r="G63" s="13">
        <f t="shared" si="4"/>
        <v>1.2525135706788384</v>
      </c>
      <c r="H63" s="35"/>
    </row>
    <row r="64" spans="1:9">
      <c r="A64">
        <v>5</v>
      </c>
      <c r="B64" s="19">
        <f t="shared" si="0"/>
        <v>0.15751130310258676</v>
      </c>
      <c r="C64" s="24"/>
      <c r="D64" s="13">
        <f t="shared" si="1"/>
        <v>0.29274138159057828</v>
      </c>
      <c r="E64" s="13">
        <f t="shared" si="2"/>
        <v>1.5222551842710068</v>
      </c>
      <c r="F64" s="19">
        <f t="shared" si="3"/>
        <v>0.20081692269708859</v>
      </c>
      <c r="G64" s="13">
        <f t="shared" si="4"/>
        <v>1.2749365838608864</v>
      </c>
      <c r="H64" s="35"/>
    </row>
    <row r="65" spans="1:8">
      <c r="B65" s="35"/>
      <c r="C65" s="35"/>
      <c r="D65" s="35"/>
      <c r="E65" s="35"/>
      <c r="F65" s="35"/>
      <c r="G65" s="35"/>
      <c r="H65" s="35"/>
    </row>
    <row r="66" spans="1:8">
      <c r="B66" s="36"/>
      <c r="C66" s="36"/>
      <c r="D66" s="36"/>
      <c r="E66" s="35"/>
      <c r="F66" s="35"/>
      <c r="G66" s="36"/>
      <c r="H66" s="36"/>
    </row>
    <row r="67" spans="1:8">
      <c r="B67" s="36"/>
      <c r="C67" s="36"/>
      <c r="D67" s="35"/>
      <c r="E67" s="36"/>
      <c r="F67" s="35"/>
      <c r="G67" s="36"/>
      <c r="H67" s="35"/>
    </row>
    <row r="68" spans="1:8">
      <c r="B68" s="35"/>
      <c r="C68" s="36"/>
      <c r="D68" s="35"/>
      <c r="E68" s="36"/>
      <c r="F68" s="35"/>
      <c r="G68" s="36"/>
      <c r="H68" s="35"/>
    </row>
    <row r="69" spans="1:8">
      <c r="B69" s="36"/>
      <c r="C69" s="36"/>
      <c r="D69" s="35"/>
      <c r="E69" s="36"/>
      <c r="F69" s="35"/>
      <c r="G69" s="36"/>
      <c r="H69" s="35"/>
    </row>
    <row r="70" spans="1:8">
      <c r="A70" s="39"/>
      <c r="B70" s="40"/>
      <c r="C70" s="40"/>
      <c r="D70" s="40"/>
      <c r="E70" s="2"/>
    </row>
    <row r="71" spans="1:8">
      <c r="A71" s="39"/>
      <c r="B71" s="41"/>
      <c r="C71" s="42"/>
      <c r="D71" s="3"/>
      <c r="E71" s="43"/>
    </row>
    <row r="72" spans="1:8">
      <c r="A72" s="39"/>
      <c r="B72" s="41"/>
      <c r="C72" s="44"/>
      <c r="D72" s="3"/>
      <c r="E72" s="2"/>
      <c r="F72" s="38"/>
    </row>
    <row r="73" spans="1:8">
      <c r="A73" s="39"/>
      <c r="B73" s="41"/>
      <c r="C73" s="44"/>
      <c r="D73" s="3"/>
      <c r="E73" s="2"/>
      <c r="F73" s="38"/>
    </row>
    <row r="74" spans="1:8">
      <c r="B74" s="41"/>
      <c r="C74" s="44"/>
      <c r="D74" s="3"/>
      <c r="E74" s="2"/>
    </row>
    <row r="75" spans="1:8">
      <c r="B75" s="41"/>
      <c r="C75" s="2"/>
      <c r="D75" s="3"/>
      <c r="E75" s="2"/>
    </row>
    <row r="76" spans="1:8">
      <c r="B76" s="41"/>
      <c r="C76" s="2"/>
      <c r="D76" s="3"/>
      <c r="E76" s="2"/>
    </row>
    <row r="77" spans="1:8">
      <c r="B77" s="41"/>
      <c r="C77" s="2"/>
      <c r="D77" s="3"/>
      <c r="E77" s="2"/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Francais</vt:lpstr>
    </vt:vector>
  </TitlesOfParts>
  <Company>CNES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CNES</dc:creator>
  <cp:lastModifiedBy>cguirao</cp:lastModifiedBy>
  <dcterms:created xsi:type="dcterms:W3CDTF">2003-03-05T12:36:55Z</dcterms:created>
  <dcterms:modified xsi:type="dcterms:W3CDTF">2014-05-20T15:28:39Z</dcterms:modified>
</cp:coreProperties>
</file>